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115" windowHeight="8910" activeTab="0"/>
  </bookViews>
  <sheets>
    <sheet name="Data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<sst xmlns="http://schemas.openxmlformats.org/spreadsheetml/2006/main" count="46" uniqueCount="46">
  <si>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FWD</t>
  </si>
  <si>
    <t>SWR</t>
  </si>
  <si>
    <t>rho</t>
  </si>
  <si>
    <t>Pref-Ideal</t>
  </si>
  <si>
    <t>rho-ideal</t>
  </si>
  <si>
    <t>SWR-ideal</t>
  </si>
  <si>
    <t>Pref-err</t>
  </si>
  <si>
    <t>SWR-err</t>
  </si>
  <si>
    <t>rho-err</t>
  </si>
  <si>
    <t>Range</t>
  </si>
  <si>
    <t>&lt; 2w</t>
  </si>
  <si>
    <t>2w - 5w</t>
  </si>
  <si>
    <t>5w - 10w</t>
  </si>
  <si>
    <t>25w-50w</t>
  </si>
  <si>
    <t xml:space="preserve">50w -100w </t>
  </si>
  <si>
    <t xml:space="preserve">100w - 200w </t>
  </si>
  <si>
    <t>&gt; 200w</t>
  </si>
  <si>
    <t>10w - 25w</t>
  </si>
  <si>
    <t>IDEAL Values</t>
  </si>
  <si>
    <t>Errored Values</t>
  </si>
  <si>
    <t>REFL Voltage with Coupler connected in reverse</t>
  </si>
  <si>
    <t>Actual Power
 used for test</t>
  </si>
  <si>
    <t>x</t>
  </si>
  <si>
    <t>Calibrated REFL Range</t>
  </si>
  <si>
    <t>Voltage
Corr Factor</t>
  </si>
  <si>
    <t>Refl Pwr
 Error Ratio</t>
  </si>
  <si>
    <t>Instructions: Modify only those fields in red.</t>
  </si>
  <si>
    <t>Apply a given power within each range shown in the Range row. With the coupler connected in its normal configuration,</t>
  </si>
  <si>
    <t xml:space="preserve">measure the DC voltage at the FWD port and record it in the corresponding FWD Voltage row. </t>
  </si>
  <si>
    <t>Reverse the coupler and apply the same power through the coupler in the reverse direction.</t>
  </si>
  <si>
    <t>Measure the DC voltage at the REFL port and record it in the corresponding REFL Voltage row.</t>
  </si>
  <si>
    <t>Repeat for each Power Range. The "Actual Power" Row is not used in any calculations. Use it</t>
  </si>
  <si>
    <t xml:space="preserve">as a "notes" row if desired to enter the actual power used for the test.  </t>
  </si>
  <si>
    <t>You can enter measurements either in volts or in millivolts, but you must use the same units in a given column.</t>
  </si>
  <si>
    <t>Select the SWR value above the charts to examine SWR performance for a particular SWR value.</t>
  </si>
  <si>
    <t>Since the REFL channel will be calibrated at a particular power (e.g., 50 watts) during the coupler calibration</t>
  </si>
  <si>
    <t xml:space="preserve"> procedure, place an x in the Calibrated REFL Range row for different power ranges (place only ONE x in the row at a time)</t>
  </si>
  <si>
    <t xml:space="preserve"> to see the effect on SWR of calibrating the REFL channel in that power range.  The effect of placing an x in the a particular</t>
  </si>
  <si>
    <t xml:space="preserve"> column is to bring the SWR error for that power range to 0. The SWR error at the other power ranges will adjust accordingly.</t>
  </si>
  <si>
    <t xml:space="preserve"> You may find that you will get better overall SWR accuracy at calibrating the  REFL channel power at a differnt power range</t>
  </si>
  <si>
    <t xml:space="preserve"> (e.g., lower or higher than the 50 watt range, which is the range shown in the example below).</t>
  </si>
  <si>
    <t>Fill in only those values in red in rows 6, 7, 8, 9, and 15.</t>
  </si>
  <si>
    <t>FWD Voltage with normal Coupler connection</t>
  </si>
  <si>
    <t>Enter only 1  X in this row. The error in the SWR for the range selected with the "X" will be 0, and the other ranges will readjust.</t>
  </si>
  <si>
    <t>Do Not modify any of the values below this row.</t>
  </si>
  <si>
    <t>See "Instructions" sheet.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</si>
</sst>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dddd\,\ mmmm\ dd\,\ yyyy"/>
    <numFmt numFmtId="166" formatCode="[$-409]h:mm:ss\ AM/PM"/>
    <numFmt numFmtId="167" formatCode="0.0"/>
    <numFmt numFmtId="168" formatCode="0.0000"/>
    <numFmt numFmtId="169" formatCode="0.000000000"/>
    <numFmt numFmtId="170" formatCode="0.0000000000"/>
    <numFmt numFmtId="171" formatCode="0.00000000000"/>
    <numFmt numFmtId="172" formatCode="0.000000000000"/>
    <numFmt numFmtId="173" formatCode="0.00000000"/>
    <numFmt numFmtId="174" formatCode="0.0000000"/>
    <numFmt numFmtId="175" formatCode="0.000000"/>
    <numFmt numFmtId="176" formatCode="0.00000"/>
  </numFmts>
  <fonts count="2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20"/>
      <color indexed="10"/>
      <name val="Calibri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68" fontId="0" fillId="0" borderId="14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8" fontId="0" fillId="0" borderId="15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64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168" fontId="0" fillId="0" borderId="20" xfId="0" applyNumberFormat="1" applyBorder="1" applyAlignment="1" applyProtection="1">
      <alignment/>
      <protection/>
    </xf>
    <xf numFmtId="168" fontId="0" fillId="0" borderId="21" xfId="0" applyNumberForma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0" fillId="0" borderId="22" xfId="0" applyNumberFormat="1" applyBorder="1" applyAlignment="1" applyProtection="1">
      <alignment/>
      <protection/>
    </xf>
    <xf numFmtId="2" fontId="0" fillId="0" borderId="23" xfId="0" applyNumberFormat="1" applyBorder="1" applyAlignment="1" applyProtection="1">
      <alignment/>
      <protection/>
    </xf>
    <xf numFmtId="2" fontId="0" fillId="0" borderId="24" xfId="0" applyNumberFormat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25" xfId="0" applyNumberFormat="1" applyFont="1" applyBorder="1" applyAlignment="1" applyProtection="1">
      <alignment/>
      <protection/>
    </xf>
    <xf numFmtId="164" fontId="1" fillId="0" borderId="26" xfId="0" applyNumberFormat="1" applyFont="1" applyBorder="1" applyAlignment="1" applyProtection="1">
      <alignment/>
      <protection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76" fontId="3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76" fontId="0" fillId="0" borderId="10" xfId="0" applyNumberForma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29" xfId="0" applyBorder="1" applyAlignment="1">
      <alignment/>
    </xf>
    <xf numFmtId="0" fontId="8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SWR Error - Expanded Low Power Range
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05"/>
          <c:w val="0.9155"/>
          <c:h val="0.742"/>
        </c:manualLayout>
      </c:layout>
      <c:scatterChart>
        <c:scatterStyle val="smoothMarker"/>
        <c:varyColors val="0"/>
        <c:ser>
          <c:idx val="0"/>
          <c:order val="0"/>
          <c:tx>
            <c:v>SWR Nominal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Data!$A$54:$A$79</c:f>
              <c:numCache/>
            </c:numRef>
          </c:xVal>
          <c:yVal>
            <c:numRef>
              <c:f>Data!$G$54:$G$79</c:f>
              <c:numCache/>
            </c:numRef>
          </c:yVal>
          <c:smooth val="1"/>
        </c:ser>
        <c:ser>
          <c:idx val="1"/>
          <c:order val="1"/>
          <c:tx>
            <c:v>Errored SWR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Data!$A$54:$A$79</c:f>
              <c:numCache/>
            </c:numRef>
          </c:xVal>
          <c:yVal>
            <c:numRef>
              <c:f>Data!$M$54:$M$79</c:f>
              <c:numCache/>
            </c:numRef>
          </c:yVal>
          <c:smooth val="1"/>
        </c:ser>
        <c:axId val="59011711"/>
        <c:axId val="61343352"/>
      </c:scatterChart>
      <c:valAx>
        <c:axId val="59011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Forward Power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43352"/>
        <c:crosses val="autoZero"/>
        <c:crossBetween val="midCat"/>
        <c:dispUnits/>
      </c:valAx>
      <c:valAx>
        <c:axId val="61343352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17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575"/>
          <c:y val="0.02825"/>
          <c:w val="0.1967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SWR Error - Full Power Range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2825"/>
          <c:w val="0.9045"/>
          <c:h val="0.744"/>
        </c:manualLayout>
      </c:layout>
      <c:scatterChart>
        <c:scatterStyle val="smoothMarker"/>
        <c:varyColors val="0"/>
        <c:ser>
          <c:idx val="0"/>
          <c:order val="0"/>
          <c:tx>
            <c:v>SWR Nominal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Data!$A$54:$A$91</c:f>
              <c:numCache/>
            </c:numRef>
          </c:xVal>
          <c:yVal>
            <c:numRef>
              <c:f>Data!$G$54:$G$91</c:f>
              <c:numCache/>
            </c:numRef>
          </c:yVal>
          <c:smooth val="1"/>
        </c:ser>
        <c:ser>
          <c:idx val="1"/>
          <c:order val="1"/>
          <c:tx>
            <c:v>SWR Errored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Data!$A$54:$A$91</c:f>
              <c:numCache/>
            </c:numRef>
          </c:xVal>
          <c:yVal>
            <c:numRef>
              <c:f>Data!$M$54:$M$91</c:f>
              <c:numCache/>
            </c:numRef>
          </c:yVal>
          <c:smooth val="1"/>
        </c:ser>
        <c:axId val="15219257"/>
        <c:axId val="2755586"/>
      </c:scatterChart>
      <c:valAx>
        <c:axId val="152192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Forward Power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55586"/>
        <c:crosses val="autoZero"/>
        <c:crossBetween val="midCat"/>
        <c:dispUnits/>
      </c:valAx>
      <c:valAx>
        <c:axId val="2755586"/>
        <c:scaling>
          <c:orientation val="minMax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SWR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21925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28"/>
          <c:y val="0.02225"/>
          <c:w val="0.1925"/>
          <c:h val="0.09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17</xdr:row>
      <xdr:rowOff>180975</xdr:rowOff>
    </xdr:from>
    <xdr:to>
      <xdr:col>9</xdr:col>
      <xdr:colOff>771525</xdr:colOff>
      <xdr:row>43</xdr:row>
      <xdr:rowOff>19050</xdr:rowOff>
    </xdr:to>
    <xdr:graphicFrame>
      <xdr:nvGraphicFramePr>
        <xdr:cNvPr id="1" name="Chart 10"/>
        <xdr:cNvGraphicFramePr/>
      </xdr:nvGraphicFramePr>
      <xdr:xfrm>
        <a:off x="1447800" y="6667500"/>
        <a:ext cx="65246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257175</xdr:colOff>
      <xdr:row>18</xdr:row>
      <xdr:rowOff>9525</xdr:rowOff>
    </xdr:from>
    <xdr:to>
      <xdr:col>18</xdr:col>
      <xdr:colOff>342900</xdr:colOff>
      <xdr:row>43</xdr:row>
      <xdr:rowOff>38100</xdr:rowOff>
    </xdr:to>
    <xdr:graphicFrame>
      <xdr:nvGraphicFramePr>
        <xdr:cNvPr id="2" name="Chart 11"/>
        <xdr:cNvGraphicFramePr/>
      </xdr:nvGraphicFramePr>
      <xdr:xfrm>
        <a:off x="8258175" y="6686550"/>
        <a:ext cx="66675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PageLayoutView="0" workbookViewId="0" topLeftCell="A1">
      <selection activeCell="B12" sqref="B12"/>
    </sheetView>
  </sheetViews>
  <sheetFormatPr defaultColWidth="12.00390625" defaultRowHeight="15"/>
  <cols>
    <col min="1" max="11" width="12.00390625" style="0" customWidth="1"/>
    <col min="12" max="12" width="13.00390625" style="0" customWidth="1"/>
    <col min="13" max="13" width="13.7109375" style="0" customWidth="1"/>
  </cols>
  <sheetData>
    <row r="1" s="37" customFormat="1" ht="18" customHeight="1">
      <c r="B1" s="37" t="s">
        <v>41</v>
      </c>
    </row>
    <row r="2" spans="2:5" ht="15">
      <c r="B2" t="s">
        <v>45</v>
      </c>
      <c r="D2" s="2"/>
      <c r="E2" s="2"/>
    </row>
    <row r="3" spans="4:5" ht="15">
      <c r="D3" s="2"/>
      <c r="E3" s="2"/>
    </row>
    <row r="4" spans="4:11" ht="15.75" thickBot="1">
      <c r="D4" s="2"/>
      <c r="E4" s="2"/>
      <c r="K4" s="12"/>
    </row>
    <row r="5" spans="2:13" ht="15.75" thickBot="1">
      <c r="B5" s="7" t="s">
        <v>9</v>
      </c>
      <c r="C5" s="7" t="s">
        <v>10</v>
      </c>
      <c r="D5" s="8" t="s">
        <v>11</v>
      </c>
      <c r="E5" s="8" t="s">
        <v>12</v>
      </c>
      <c r="F5" s="7" t="s">
        <v>17</v>
      </c>
      <c r="G5" s="7" t="s">
        <v>13</v>
      </c>
      <c r="H5" s="7" t="s">
        <v>14</v>
      </c>
      <c r="I5" s="7" t="s">
        <v>15</v>
      </c>
      <c r="J5" s="7" t="s">
        <v>16</v>
      </c>
      <c r="K5" s="9"/>
      <c r="M5" s="38">
        <f>IF(ISTEXT(C9),(C7/C8),IF(ISTEXT(D9),(D7/D8),IF(ISTEXT(E9),(E7/E8),IF(ISTEXT(F9),(F7/F8),0))))</f>
        <v>1.007626310772164</v>
      </c>
    </row>
    <row r="6" spans="2:13" ht="60.75" thickBot="1">
      <c r="B6" s="6" t="s">
        <v>21</v>
      </c>
      <c r="C6" s="48">
        <v>1</v>
      </c>
      <c r="D6" s="48">
        <v>3</v>
      </c>
      <c r="E6" s="48">
        <v>8</v>
      </c>
      <c r="F6" s="48">
        <v>15</v>
      </c>
      <c r="G6" s="48">
        <v>35</v>
      </c>
      <c r="H6" s="48">
        <v>75</v>
      </c>
      <c r="I6" s="48">
        <v>150</v>
      </c>
      <c r="J6" s="48">
        <v>500</v>
      </c>
      <c r="K6" s="9"/>
      <c r="M6" s="38">
        <f>IF(ISTEXT(G9),(G7/G8),IF(ISTEXT(H9),(H7/H8),IF(ISTEXT(I9),(I7/I8),IF(ISTEXT(J9),(J7/J8),0))))</f>
        <v>0</v>
      </c>
    </row>
    <row r="7" spans="2:13" ht="75.75" thickBot="1">
      <c r="B7" s="41" t="s">
        <v>42</v>
      </c>
      <c r="C7" s="40">
        <v>0.68</v>
      </c>
      <c r="D7" s="40">
        <v>1.295</v>
      </c>
      <c r="E7" s="40">
        <v>2.207</v>
      </c>
      <c r="F7" s="40">
        <v>3.171</v>
      </c>
      <c r="G7" s="40">
        <v>4.72</v>
      </c>
      <c r="H7" s="40">
        <v>7.01</v>
      </c>
      <c r="I7" s="40">
        <v>9.99</v>
      </c>
      <c r="J7" s="40">
        <v>14.87</v>
      </c>
      <c r="K7" s="9"/>
      <c r="L7" s="43" t="s">
        <v>24</v>
      </c>
      <c r="M7" s="38">
        <f>IF(M5&lt;&gt;0,M5,IF(M6&lt;&gt;0,M6,1))</f>
        <v>1.007626310772164</v>
      </c>
    </row>
    <row r="8" spans="2:11" ht="90.75" thickBot="1">
      <c r="B8" s="42" t="s">
        <v>20</v>
      </c>
      <c r="C8" s="40">
        <v>0.662</v>
      </c>
      <c r="D8" s="40">
        <v>1.293</v>
      </c>
      <c r="E8" s="40">
        <v>2.172</v>
      </c>
      <c r="F8" s="40">
        <v>3.147</v>
      </c>
      <c r="G8" s="40">
        <v>4.64</v>
      </c>
      <c r="H8" s="40">
        <v>6.92</v>
      </c>
      <c r="I8" s="40">
        <v>9.86</v>
      </c>
      <c r="J8" s="40">
        <v>14.66</v>
      </c>
      <c r="K8" s="9"/>
    </row>
    <row r="9" spans="2:13" ht="67.5" customHeight="1" thickBot="1">
      <c r="B9" s="41" t="s">
        <v>23</v>
      </c>
      <c r="C9" s="45"/>
      <c r="D9" s="45"/>
      <c r="E9" s="45"/>
      <c r="F9" s="45" t="s">
        <v>22</v>
      </c>
      <c r="G9" s="45"/>
      <c r="H9" s="45"/>
      <c r="I9" s="45"/>
      <c r="J9" s="46"/>
      <c r="K9" s="9"/>
      <c r="L9" s="51" t="s">
        <v>43</v>
      </c>
      <c r="M9" s="51"/>
    </row>
    <row r="10" spans="1:11" ht="15">
      <c r="A10" s="12"/>
      <c r="B10" s="36"/>
      <c r="C10" s="4"/>
      <c r="D10" s="4"/>
      <c r="E10" s="4"/>
      <c r="F10" s="4"/>
      <c r="G10" s="4"/>
      <c r="H10" s="4"/>
      <c r="I10" s="4"/>
      <c r="J10" s="4"/>
      <c r="K10" s="9"/>
    </row>
    <row r="11" spans="2:15" ht="15.75" thickBot="1">
      <c r="B11" s="9"/>
      <c r="C11" s="10"/>
      <c r="D11" s="10"/>
      <c r="E11" s="10"/>
      <c r="F11" s="10"/>
      <c r="G11" s="10"/>
      <c r="H11" s="10"/>
      <c r="I11" s="10"/>
      <c r="J11" s="10"/>
      <c r="K11" s="11"/>
      <c r="L11" s="12"/>
      <c r="M11" s="1"/>
      <c r="O11" s="1"/>
    </row>
    <row r="12" spans="2:15" ht="30.75" thickBot="1">
      <c r="B12" s="44" t="s">
        <v>25</v>
      </c>
      <c r="C12" s="39">
        <f aca="true" t="shared" si="0" ref="C12:J12">IF(OR(ISBLANK(C7),ISBLANK(C8)),0,(POWER(C8*$M$7,2)-POWER(C7,2))/POWER(C7,2))</f>
        <v>-0.03772954494578756</v>
      </c>
      <c r="D12" s="39">
        <f t="shared" si="0"/>
        <v>0.012177108775332188</v>
      </c>
      <c r="E12" s="39">
        <f t="shared" si="0"/>
        <v>-0.016636750400798896</v>
      </c>
      <c r="F12" s="39">
        <f t="shared" si="0"/>
        <v>0</v>
      </c>
      <c r="G12" s="39">
        <f t="shared" si="0"/>
        <v>-0.018814860331134296</v>
      </c>
      <c r="H12" s="39">
        <f t="shared" si="0"/>
        <v>-0.010592606876216772</v>
      </c>
      <c r="I12" s="39">
        <f t="shared" si="0"/>
        <v>-0.01094179146800884</v>
      </c>
      <c r="J12" s="39">
        <f t="shared" si="0"/>
        <v>-0.013163960174664225</v>
      </c>
      <c r="K12" s="11"/>
      <c r="M12" s="1"/>
      <c r="O12" s="1"/>
    </row>
    <row r="13" spans="2:15" ht="15">
      <c r="B13" s="12"/>
      <c r="C13" s="5"/>
      <c r="D13" s="5"/>
      <c r="E13" s="5"/>
      <c r="F13" s="5"/>
      <c r="G13" s="5"/>
      <c r="H13" s="5"/>
      <c r="I13" s="5"/>
      <c r="J13" s="5"/>
      <c r="K13" s="5"/>
      <c r="L13" s="12"/>
      <c r="M13" s="1"/>
      <c r="O13" s="1"/>
    </row>
    <row r="15" spans="3:10" ht="15">
      <c r="C15" s="47" t="s">
        <v>1</v>
      </c>
      <c r="D15" s="33">
        <v>2</v>
      </c>
      <c r="J15" s="12"/>
    </row>
    <row r="16" spans="3:4" ht="15">
      <c r="C16" s="2"/>
      <c r="D16" s="2"/>
    </row>
    <row r="17" spans="3:4" ht="15">
      <c r="C17" s="2" t="s">
        <v>2</v>
      </c>
      <c r="D17" s="2">
        <f>($D$15-1)/($D$15+1)</f>
        <v>0.3333333333333333</v>
      </c>
    </row>
    <row r="48" spans="6:7" ht="15">
      <c r="F48" s="1"/>
      <c r="G48" s="1" t="s">
        <v>44</v>
      </c>
    </row>
    <row r="52" spans="5:11" ht="15.75" thickBot="1">
      <c r="E52" s="32" t="s">
        <v>18</v>
      </c>
      <c r="K52" s="33" t="s">
        <v>19</v>
      </c>
    </row>
    <row r="53" spans="1:13" ht="15">
      <c r="A53" s="13" t="s">
        <v>0</v>
      </c>
      <c r="B53" s="13"/>
      <c r="C53" s="14" t="s">
        <v>3</v>
      </c>
      <c r="D53" s="15"/>
      <c r="E53" s="15" t="s">
        <v>4</v>
      </c>
      <c r="F53" s="15"/>
      <c r="G53" s="16" t="s">
        <v>5</v>
      </c>
      <c r="H53" s="13"/>
      <c r="I53" s="23" t="s">
        <v>6</v>
      </c>
      <c r="J53" s="24"/>
      <c r="K53" s="24" t="s">
        <v>8</v>
      </c>
      <c r="L53" s="24"/>
      <c r="M53" s="25" t="s">
        <v>7</v>
      </c>
    </row>
    <row r="54" spans="1:13" s="3" customFormat="1" ht="15">
      <c r="A54" s="3">
        <v>0.05</v>
      </c>
      <c r="C54" s="17">
        <f>Data!$D$17*Data!$D$17*A54</f>
        <v>0.005555555555555556</v>
      </c>
      <c r="D54" s="18"/>
      <c r="E54" s="19">
        <f>SQRT(C54/A54)</f>
        <v>0.3333333333333333</v>
      </c>
      <c r="F54" s="18"/>
      <c r="G54" s="30">
        <f>(1+E54)/(1-E54)</f>
        <v>1.9999999999999996</v>
      </c>
      <c r="I54" s="26">
        <f>IF(C54&lt;2,C54*(1+Data!$C$12),IF(C54&lt;5,(C54*(1+Data!$D$12)),IF(C54&lt;10,(C54*(1+(Data!$E$12))),IF(C54&lt;25,(C54*(1+(Data!$F$12))),IF(C54&lt;50,(C54*(1+(Data!$G$12))),IF(C54&lt;100,(C54*(1+(Data!$H$12))),IF(C54&lt;200,(C54*(1+(Data!$I$12))),C54*(1+(Data!$J$12)))))))))</f>
        <v>0.005345946972523403</v>
      </c>
      <c r="J54" s="18"/>
      <c r="K54" s="19">
        <f aca="true" t="shared" si="1" ref="K54:K91">SQRT(I54/A54)</f>
        <v>0.3269846165348885</v>
      </c>
      <c r="L54" s="18"/>
      <c r="M54" s="34">
        <f>(1+K54)/(1-K54)</f>
        <v>1.9717002748179795</v>
      </c>
    </row>
    <row r="55" spans="1:13" s="3" customFormat="1" ht="15">
      <c r="A55" s="3">
        <v>0.1</v>
      </c>
      <c r="C55" s="17">
        <f>Data!$D$17*Data!$D$17*A55</f>
        <v>0.011111111111111112</v>
      </c>
      <c r="D55" s="18"/>
      <c r="E55" s="19">
        <f aca="true" t="shared" si="2" ref="E55:E91">SQRT(C55/A55)</f>
        <v>0.3333333333333333</v>
      </c>
      <c r="F55" s="18"/>
      <c r="G55" s="30">
        <f aca="true" t="shared" si="3" ref="G55:G91">(1+E55)/(1-E55)</f>
        <v>1.9999999999999996</v>
      </c>
      <c r="I55" s="26">
        <f>IF(C55&lt;2,C55*(1+Data!$C$12),IF(C55&lt;5,(C55*(1+Data!$D$12)),IF(C55&lt;10,(C55*(1+(Data!$E$12))),IF(C55&lt;25,(C55*(1+(Data!$F$12))),IF(C55&lt;50,(C55*(1+(Data!$G$12))),IF(C55&lt;100,(C55*(1+(Data!$H$12))),IF(C55&lt;200,(C55*(1+(Data!$I$12))),C55*(1+(Data!$J$12)))))))))</f>
        <v>0.010691893945046806</v>
      </c>
      <c r="J55" s="18"/>
      <c r="K55" s="19">
        <f t="shared" si="1"/>
        <v>0.3269846165348885</v>
      </c>
      <c r="L55" s="18"/>
      <c r="M55" s="34">
        <f aca="true" t="shared" si="4" ref="M55:M91">(1+K55)/(1-K55)</f>
        <v>1.9717002748179795</v>
      </c>
    </row>
    <row r="56" spans="1:13" s="3" customFormat="1" ht="15">
      <c r="A56" s="3">
        <v>0.2</v>
      </c>
      <c r="C56" s="17">
        <f>Data!$D$17*Data!$D$17*A56</f>
        <v>0.022222222222222223</v>
      </c>
      <c r="D56" s="18"/>
      <c r="E56" s="19">
        <f t="shared" si="2"/>
        <v>0.3333333333333333</v>
      </c>
      <c r="F56" s="18"/>
      <c r="G56" s="30">
        <f t="shared" si="3"/>
        <v>1.9999999999999996</v>
      </c>
      <c r="I56" s="26">
        <f>IF(C56&lt;2,C56*(1+Data!$C$12),IF(C56&lt;5,(C56*(1+Data!$D$12)),IF(C56&lt;10,(C56*(1+(Data!$E$12))),IF(C56&lt;25,(C56*(1+(Data!$F$12))),IF(C56&lt;50,(C56*(1+(Data!$G$12))),IF(C56&lt;100,(C56*(1+(Data!$H$12))),IF(C56&lt;200,(C56*(1+(Data!$I$12))),C56*(1+(Data!$J$12)))))))))</f>
        <v>0.02138378789009361</v>
      </c>
      <c r="J56" s="18"/>
      <c r="K56" s="19">
        <f t="shared" si="1"/>
        <v>0.3269846165348885</v>
      </c>
      <c r="L56" s="18"/>
      <c r="M56" s="34">
        <f t="shared" si="4"/>
        <v>1.9717002748179795</v>
      </c>
    </row>
    <row r="57" spans="1:13" s="3" customFormat="1" ht="15">
      <c r="A57" s="3">
        <v>0.3</v>
      </c>
      <c r="C57" s="17">
        <f>Data!$D$17*Data!$D$17*A57</f>
        <v>0.03333333333333333</v>
      </c>
      <c r="D57" s="18"/>
      <c r="E57" s="19">
        <f t="shared" si="2"/>
        <v>0.33333333333333337</v>
      </c>
      <c r="F57" s="18"/>
      <c r="G57" s="30">
        <f t="shared" si="3"/>
        <v>2.0000000000000004</v>
      </c>
      <c r="I57" s="26">
        <f>IF(C57&lt;2,C57*(1+Data!$C$12),IF(C57&lt;5,(C57*(1+Data!$D$12)),IF(C57&lt;10,(C57*(1+(Data!$E$12))),IF(C57&lt;25,(C57*(1+(Data!$F$12))),IF(C57&lt;50,(C57*(1+(Data!$G$12))),IF(C57&lt;100,(C57*(1+(Data!$H$12))),IF(C57&lt;200,(C57*(1+(Data!$I$12))),C57*(1+(Data!$J$12)))))))))</f>
        <v>0.03207568183514042</v>
      </c>
      <c r="J57" s="18"/>
      <c r="K57" s="19">
        <f t="shared" si="1"/>
        <v>0.3269846165348885</v>
      </c>
      <c r="L57" s="18"/>
      <c r="M57" s="34">
        <f t="shared" si="4"/>
        <v>1.9717002748179795</v>
      </c>
    </row>
    <row r="58" spans="1:13" s="3" customFormat="1" ht="15">
      <c r="A58" s="3">
        <v>0.5</v>
      </c>
      <c r="C58" s="17">
        <f>Data!$D$17*Data!$D$17*A58</f>
        <v>0.05555555555555555</v>
      </c>
      <c r="D58" s="18"/>
      <c r="E58" s="19">
        <f t="shared" si="2"/>
        <v>0.3333333333333333</v>
      </c>
      <c r="F58" s="18"/>
      <c r="G58" s="30">
        <f t="shared" si="3"/>
        <v>1.9999999999999996</v>
      </c>
      <c r="I58" s="26">
        <f>IF(C58&lt;2,C58*(1+Data!$C$12),IF(C58&lt;5,(C58*(1+Data!$D$12)),IF(C58&lt;10,(C58*(1+(Data!$E$12))),IF(C58&lt;25,(C58*(1+(Data!$F$12))),IF(C58&lt;50,(C58*(1+(Data!$G$12))),IF(C58&lt;100,(C58*(1+(Data!$H$12))),IF(C58&lt;200,(C58*(1+(Data!$I$12))),C58*(1+(Data!$J$12)))))))))</f>
        <v>0.05345946972523402</v>
      </c>
      <c r="J58" s="18"/>
      <c r="K58" s="19">
        <f t="shared" si="1"/>
        <v>0.3269846165348885</v>
      </c>
      <c r="L58" s="18"/>
      <c r="M58" s="34">
        <f t="shared" si="4"/>
        <v>1.9717002748179795</v>
      </c>
    </row>
    <row r="59" spans="1:13" s="3" customFormat="1" ht="15">
      <c r="A59" s="3">
        <v>0.6</v>
      </c>
      <c r="C59" s="17">
        <f>Data!$D$17*Data!$D$17*A59</f>
        <v>0.06666666666666667</v>
      </c>
      <c r="D59" s="18"/>
      <c r="E59" s="19">
        <f t="shared" si="2"/>
        <v>0.33333333333333337</v>
      </c>
      <c r="F59" s="18"/>
      <c r="G59" s="30">
        <f t="shared" si="3"/>
        <v>2.0000000000000004</v>
      </c>
      <c r="I59" s="26">
        <f>IF(C59&lt;2,C59*(1+Data!$C$12),IF(C59&lt;5,(C59*(1+Data!$D$12)),IF(C59&lt;10,(C59*(1+(Data!$E$12))),IF(C59&lt;25,(C59*(1+(Data!$F$12))),IF(C59&lt;50,(C59*(1+(Data!$G$12))),IF(C59&lt;100,(C59*(1+(Data!$H$12))),IF(C59&lt;200,(C59*(1+(Data!$I$12))),C59*(1+(Data!$J$12)))))))))</f>
        <v>0.06415136367028083</v>
      </c>
      <c r="J59" s="18"/>
      <c r="K59" s="19">
        <f t="shared" si="1"/>
        <v>0.3269846165348885</v>
      </c>
      <c r="L59" s="18"/>
      <c r="M59" s="34">
        <f t="shared" si="4"/>
        <v>1.9717002748179795</v>
      </c>
    </row>
    <row r="60" spans="1:13" s="3" customFormat="1" ht="15">
      <c r="A60" s="3">
        <v>0.8</v>
      </c>
      <c r="C60" s="17">
        <f>Data!$D$17*Data!$D$17*A60</f>
        <v>0.08888888888888889</v>
      </c>
      <c r="D60" s="18"/>
      <c r="E60" s="19">
        <f t="shared" si="2"/>
        <v>0.3333333333333333</v>
      </c>
      <c r="F60" s="18"/>
      <c r="G60" s="30">
        <f t="shared" si="3"/>
        <v>1.9999999999999996</v>
      </c>
      <c r="I60" s="26">
        <f>IF(C60&lt;2,C60*(1+Data!$C$12),IF(C60&lt;5,(C60*(1+Data!$D$12)),IF(C60&lt;10,(C60*(1+(Data!$E$12))),IF(C60&lt;25,(C60*(1+(Data!$F$12))),IF(C60&lt;50,(C60*(1+(Data!$G$12))),IF(C60&lt;100,(C60*(1+(Data!$H$12))),IF(C60&lt;200,(C60*(1+(Data!$I$12))),C60*(1+(Data!$J$12)))))))))</f>
        <v>0.08553515156037445</v>
      </c>
      <c r="J60" s="18"/>
      <c r="K60" s="19">
        <f t="shared" si="1"/>
        <v>0.3269846165348885</v>
      </c>
      <c r="L60" s="18"/>
      <c r="M60" s="34">
        <f t="shared" si="4"/>
        <v>1.9717002748179795</v>
      </c>
    </row>
    <row r="61" spans="1:13" s="3" customFormat="1" ht="15">
      <c r="A61" s="3">
        <v>1</v>
      </c>
      <c r="C61" s="17">
        <f>Data!$D$17*Data!$D$17*A61</f>
        <v>0.1111111111111111</v>
      </c>
      <c r="D61" s="18"/>
      <c r="E61" s="19">
        <f t="shared" si="2"/>
        <v>0.3333333333333333</v>
      </c>
      <c r="F61" s="18"/>
      <c r="G61" s="30">
        <f t="shared" si="3"/>
        <v>1.9999999999999996</v>
      </c>
      <c r="I61" s="26">
        <f>IF(C61&lt;2,C61*(1+Data!$C$12),IF(C61&lt;5,(C61*(1+Data!$D$12)),IF(C61&lt;10,(C61*(1+(Data!$E$12))),IF(C61&lt;25,(C61*(1+(Data!$F$12))),IF(C61&lt;50,(C61*(1+(Data!$G$12))),IF(C61&lt;100,(C61*(1+(Data!$H$12))),IF(C61&lt;200,(C61*(1+(Data!$I$12))),C61*(1+(Data!$J$12)))))))))</f>
        <v>0.10691893945046804</v>
      </c>
      <c r="J61" s="18"/>
      <c r="K61" s="19">
        <f t="shared" si="1"/>
        <v>0.3269846165348885</v>
      </c>
      <c r="L61" s="18"/>
      <c r="M61" s="34">
        <f t="shared" si="4"/>
        <v>1.9717002748179795</v>
      </c>
    </row>
    <row r="62" spans="1:13" s="3" customFormat="1" ht="15">
      <c r="A62" s="3">
        <v>2</v>
      </c>
      <c r="C62" s="17">
        <f>Data!$D$17*Data!$D$17*A62</f>
        <v>0.2222222222222222</v>
      </c>
      <c r="D62" s="18"/>
      <c r="E62" s="19">
        <f t="shared" si="2"/>
        <v>0.3333333333333333</v>
      </c>
      <c r="F62" s="18"/>
      <c r="G62" s="30">
        <f t="shared" si="3"/>
        <v>1.9999999999999996</v>
      </c>
      <c r="I62" s="26">
        <f>IF(C62&lt;2,C62*(1+Data!$C$12),IF(C62&lt;5,(C62*(1+Data!$D$12)),IF(C62&lt;10,(C62*(1+(Data!$E$12))),IF(C62&lt;25,(C62*(1+(Data!$F$12))),IF(C62&lt;50,(C62*(1+(Data!$G$12))),IF(C62&lt;100,(C62*(1+(Data!$H$12))),IF(C62&lt;200,(C62*(1+(Data!$I$12))),C62*(1+(Data!$J$12)))))))))</f>
        <v>0.21383787890093608</v>
      </c>
      <c r="J62" s="18"/>
      <c r="K62" s="19">
        <f t="shared" si="1"/>
        <v>0.3269846165348885</v>
      </c>
      <c r="L62" s="18"/>
      <c r="M62" s="34">
        <f t="shared" si="4"/>
        <v>1.9717002748179795</v>
      </c>
    </row>
    <row r="63" spans="1:13" s="3" customFormat="1" ht="15">
      <c r="A63" s="3">
        <v>3</v>
      </c>
      <c r="C63" s="17">
        <f>Data!$D$17*Data!$D$17*A63</f>
        <v>0.3333333333333333</v>
      </c>
      <c r="D63" s="18"/>
      <c r="E63" s="19">
        <f t="shared" si="2"/>
        <v>0.3333333333333333</v>
      </c>
      <c r="F63" s="18"/>
      <c r="G63" s="30">
        <f t="shared" si="3"/>
        <v>1.9999999999999996</v>
      </c>
      <c r="I63" s="26">
        <f>IF(C63&lt;2,C63*(1+Data!$C$12),IF(C63&lt;5,(C63*(1+Data!$D$12)),IF(C63&lt;10,(C63*(1+(Data!$E$12))),IF(C63&lt;25,(C63*(1+(Data!$F$12))),IF(C63&lt;50,(C63*(1+(Data!$G$12))),IF(C63&lt;100,(C63*(1+(Data!$H$12))),IF(C63&lt;200,(C63*(1+(Data!$I$12))),C63*(1+(Data!$J$12)))))))))</f>
        <v>0.3207568183514041</v>
      </c>
      <c r="J63" s="18"/>
      <c r="K63" s="19">
        <f t="shared" si="1"/>
        <v>0.3269846165348885</v>
      </c>
      <c r="L63" s="18"/>
      <c r="M63" s="34">
        <f t="shared" si="4"/>
        <v>1.9717002748179795</v>
      </c>
    </row>
    <row r="64" spans="1:13" s="3" customFormat="1" ht="15">
      <c r="A64" s="3">
        <v>4</v>
      </c>
      <c r="C64" s="17">
        <f>Data!$D$17*Data!$D$17*A64</f>
        <v>0.4444444444444444</v>
      </c>
      <c r="D64" s="18"/>
      <c r="E64" s="19">
        <f t="shared" si="2"/>
        <v>0.3333333333333333</v>
      </c>
      <c r="F64" s="18"/>
      <c r="G64" s="30">
        <f t="shared" si="3"/>
        <v>1.9999999999999996</v>
      </c>
      <c r="I64" s="26">
        <f>IF(C64&lt;2,C64*(1+Data!$C$12),IF(C64&lt;5,(C64*(1+Data!$D$12)),IF(C64&lt;10,(C64*(1+(Data!$E$12))),IF(C64&lt;25,(C64*(1+(Data!$F$12))),IF(C64&lt;50,(C64*(1+(Data!$G$12))),IF(C64&lt;100,(C64*(1+(Data!$H$12))),IF(C64&lt;200,(C64*(1+(Data!$I$12))),C64*(1+(Data!$J$12)))))))))</f>
        <v>0.42767575780187217</v>
      </c>
      <c r="J64" s="18"/>
      <c r="K64" s="19">
        <f t="shared" si="1"/>
        <v>0.3269846165348885</v>
      </c>
      <c r="L64" s="18"/>
      <c r="M64" s="34">
        <f t="shared" si="4"/>
        <v>1.9717002748179795</v>
      </c>
    </row>
    <row r="65" spans="1:13" s="3" customFormat="1" ht="15">
      <c r="A65" s="3">
        <v>5</v>
      </c>
      <c r="C65" s="17">
        <f>Data!$D$17*Data!$D$17*A65</f>
        <v>0.5555555555555556</v>
      </c>
      <c r="D65" s="18"/>
      <c r="E65" s="19">
        <f t="shared" si="2"/>
        <v>0.33333333333333337</v>
      </c>
      <c r="F65" s="18"/>
      <c r="G65" s="30">
        <f t="shared" si="3"/>
        <v>2.0000000000000004</v>
      </c>
      <c r="I65" s="26">
        <f>IF(C65&lt;2,C65*(1+Data!$C$12),IF(C65&lt;5,(C65*(1+Data!$D$12)),IF(C65&lt;10,(C65*(1+(Data!$E$12))),IF(C65&lt;25,(C65*(1+(Data!$F$12))),IF(C65&lt;50,(C65*(1+(Data!$G$12))),IF(C65&lt;100,(C65*(1+(Data!$H$12))),IF(C65&lt;200,(C65*(1+(Data!$I$12))),C65*(1+(Data!$J$12)))))))))</f>
        <v>0.5345946972523403</v>
      </c>
      <c r="J65" s="18"/>
      <c r="K65" s="19">
        <f t="shared" si="1"/>
        <v>0.3269846165348885</v>
      </c>
      <c r="L65" s="18"/>
      <c r="M65" s="34">
        <f t="shared" si="4"/>
        <v>1.9717002748179795</v>
      </c>
    </row>
    <row r="66" spans="1:13" s="3" customFormat="1" ht="15">
      <c r="A66" s="3">
        <v>6</v>
      </c>
      <c r="C66" s="17">
        <f>Data!$D$17*Data!$D$17*A66</f>
        <v>0.6666666666666666</v>
      </c>
      <c r="D66" s="18"/>
      <c r="E66" s="19">
        <f t="shared" si="2"/>
        <v>0.3333333333333333</v>
      </c>
      <c r="F66" s="18"/>
      <c r="G66" s="30">
        <f t="shared" si="3"/>
        <v>1.9999999999999996</v>
      </c>
      <c r="I66" s="26">
        <f>IF(C66&lt;2,C66*(1+Data!$C$12),IF(C66&lt;5,(C66*(1+Data!$D$12)),IF(C66&lt;10,(C66*(1+(Data!$E$12))),IF(C66&lt;25,(C66*(1+(Data!$F$12))),IF(C66&lt;50,(C66*(1+(Data!$G$12))),IF(C66&lt;100,(C66*(1+(Data!$H$12))),IF(C66&lt;200,(C66*(1+(Data!$I$12))),C66*(1+(Data!$J$12)))))))))</f>
        <v>0.6415136367028083</v>
      </c>
      <c r="J66" s="18"/>
      <c r="K66" s="19">
        <f t="shared" si="1"/>
        <v>0.3269846165348885</v>
      </c>
      <c r="L66" s="18"/>
      <c r="M66" s="34">
        <f t="shared" si="4"/>
        <v>1.9717002748179795</v>
      </c>
    </row>
    <row r="67" spans="1:13" s="3" customFormat="1" ht="15">
      <c r="A67" s="3">
        <v>7</v>
      </c>
      <c r="C67" s="17">
        <f>Data!$D$17*Data!$D$17*A67</f>
        <v>0.7777777777777777</v>
      </c>
      <c r="D67" s="18"/>
      <c r="E67" s="19">
        <f t="shared" si="2"/>
        <v>0.3333333333333333</v>
      </c>
      <c r="F67" s="18"/>
      <c r="G67" s="30">
        <f t="shared" si="3"/>
        <v>1.9999999999999996</v>
      </c>
      <c r="I67" s="26">
        <f>IF(C67&lt;2,C67*(1+Data!$C$12),IF(C67&lt;5,(C67*(1+Data!$D$12)),IF(C67&lt;10,(C67*(1+(Data!$E$12))),IF(C67&lt;25,(C67*(1+(Data!$F$12))),IF(C67&lt;50,(C67*(1+(Data!$G$12))),IF(C67&lt;100,(C67*(1+(Data!$H$12))),IF(C67&lt;200,(C67*(1+(Data!$I$12))),C67*(1+(Data!$J$12)))))))))</f>
        <v>0.7484325761532763</v>
      </c>
      <c r="J67" s="18"/>
      <c r="K67" s="19">
        <f t="shared" si="1"/>
        <v>0.3269846165348885</v>
      </c>
      <c r="L67" s="18"/>
      <c r="M67" s="34">
        <f t="shared" si="4"/>
        <v>1.9717002748179795</v>
      </c>
    </row>
    <row r="68" spans="1:13" s="3" customFormat="1" ht="15">
      <c r="A68" s="3">
        <v>8</v>
      </c>
      <c r="C68" s="17">
        <f>Data!$D$17*Data!$D$17*A68</f>
        <v>0.8888888888888888</v>
      </c>
      <c r="D68" s="18"/>
      <c r="E68" s="19">
        <f t="shared" si="2"/>
        <v>0.3333333333333333</v>
      </c>
      <c r="F68" s="18"/>
      <c r="G68" s="30">
        <f t="shared" si="3"/>
        <v>1.9999999999999996</v>
      </c>
      <c r="I68" s="26">
        <f>IF(C68&lt;2,C68*(1+Data!$C$12),IF(C68&lt;5,(C68*(1+Data!$D$12)),IF(C68&lt;10,(C68*(1+(Data!$E$12))),IF(C68&lt;25,(C68*(1+(Data!$F$12))),IF(C68&lt;50,(C68*(1+(Data!$G$12))),IF(C68&lt;100,(C68*(1+(Data!$H$12))),IF(C68&lt;200,(C68*(1+(Data!$I$12))),C68*(1+(Data!$J$12)))))))))</f>
        <v>0.8553515156037443</v>
      </c>
      <c r="J68" s="18"/>
      <c r="K68" s="19">
        <f t="shared" si="1"/>
        <v>0.3269846165348885</v>
      </c>
      <c r="L68" s="18"/>
      <c r="M68" s="34">
        <f t="shared" si="4"/>
        <v>1.9717002748179795</v>
      </c>
    </row>
    <row r="69" spans="1:13" s="3" customFormat="1" ht="15">
      <c r="A69" s="3">
        <v>9</v>
      </c>
      <c r="C69" s="17">
        <f>Data!$D$17*Data!$D$17*A69</f>
        <v>1</v>
      </c>
      <c r="D69" s="18"/>
      <c r="E69" s="19">
        <f t="shared" si="2"/>
        <v>0.3333333333333333</v>
      </c>
      <c r="F69" s="18"/>
      <c r="G69" s="30">
        <f t="shared" si="3"/>
        <v>1.9999999999999996</v>
      </c>
      <c r="I69" s="26">
        <f>IF(C69&lt;2,C69*(1+Data!$C$12),IF(C69&lt;5,(C69*(1+Data!$D$12)),IF(C69&lt;10,(C69*(1+(Data!$E$12))),IF(C69&lt;25,(C69*(1+(Data!$F$12))),IF(C69&lt;50,(C69*(1+(Data!$G$12))),IF(C69&lt;100,(C69*(1+(Data!$H$12))),IF(C69&lt;200,(C69*(1+(Data!$I$12))),C69*(1+(Data!$J$12)))))))))</f>
        <v>0.9622704550542125</v>
      </c>
      <c r="J69" s="18"/>
      <c r="K69" s="19">
        <f t="shared" si="1"/>
        <v>0.3269846165348885</v>
      </c>
      <c r="L69" s="18"/>
      <c r="M69" s="34">
        <f t="shared" si="4"/>
        <v>1.9717002748179795</v>
      </c>
    </row>
    <row r="70" spans="1:13" s="3" customFormat="1" ht="15">
      <c r="A70" s="3">
        <v>10</v>
      </c>
      <c r="C70" s="17">
        <f>Data!$D$17*Data!$D$17*A70</f>
        <v>1.1111111111111112</v>
      </c>
      <c r="D70" s="18"/>
      <c r="E70" s="19">
        <f t="shared" si="2"/>
        <v>0.33333333333333337</v>
      </c>
      <c r="F70" s="18"/>
      <c r="G70" s="30">
        <f t="shared" si="3"/>
        <v>2.0000000000000004</v>
      </c>
      <c r="I70" s="26">
        <f>IF(C70&lt;2,C70*(1+Data!$C$12),IF(C70&lt;5,(C70*(1+Data!$D$12)),IF(C70&lt;10,(C70*(1+(Data!$E$12))),IF(C70&lt;25,(C70*(1+(Data!$F$12))),IF(C70&lt;50,(C70*(1+(Data!$G$12))),IF(C70&lt;100,(C70*(1+(Data!$H$12))),IF(C70&lt;200,(C70*(1+(Data!$I$12))),C70*(1+(Data!$J$12)))))))))</f>
        <v>1.0691893945046806</v>
      </c>
      <c r="J70" s="18"/>
      <c r="K70" s="19">
        <f t="shared" si="1"/>
        <v>0.3269846165348885</v>
      </c>
      <c r="L70" s="18"/>
      <c r="M70" s="34">
        <f t="shared" si="4"/>
        <v>1.9717002748179795</v>
      </c>
    </row>
    <row r="71" spans="1:13" s="3" customFormat="1" ht="15">
      <c r="A71" s="3">
        <v>20</v>
      </c>
      <c r="C71" s="17">
        <f>Data!$D$17*Data!$D$17*A71</f>
        <v>2.2222222222222223</v>
      </c>
      <c r="D71" s="18"/>
      <c r="E71" s="19">
        <f t="shared" si="2"/>
        <v>0.33333333333333337</v>
      </c>
      <c r="F71" s="18"/>
      <c r="G71" s="30">
        <f t="shared" si="3"/>
        <v>2.0000000000000004</v>
      </c>
      <c r="I71" s="26">
        <f>IF(C71&lt;2,C71*(1+Data!$C$12),IF(C71&lt;5,(C71*(1+Data!$D$12)),IF(C71&lt;10,(C71*(1+(Data!$E$12))),IF(C71&lt;25,(C71*(1+(Data!$F$12))),IF(C71&lt;50,(C71*(1+(Data!$G$12))),IF(C71&lt;100,(C71*(1+(Data!$H$12))),IF(C71&lt;200,(C71*(1+(Data!$I$12))),C71*(1+(Data!$J$12)))))))))</f>
        <v>2.2492824639451827</v>
      </c>
      <c r="J71" s="18"/>
      <c r="K71" s="19">
        <f t="shared" si="1"/>
        <v>0.3353567103805426</v>
      </c>
      <c r="L71" s="18"/>
      <c r="M71" s="34">
        <f t="shared" si="4"/>
        <v>2.0091329157104756</v>
      </c>
    </row>
    <row r="72" spans="1:13" s="3" customFormat="1" ht="15">
      <c r="A72" s="3">
        <v>30</v>
      </c>
      <c r="C72" s="17">
        <f>Data!$D$17*Data!$D$17*A72</f>
        <v>3.333333333333333</v>
      </c>
      <c r="D72" s="18"/>
      <c r="E72" s="19">
        <f t="shared" si="2"/>
        <v>0.3333333333333333</v>
      </c>
      <c r="F72" s="18"/>
      <c r="G72" s="30">
        <f t="shared" si="3"/>
        <v>1.9999999999999996</v>
      </c>
      <c r="I72" s="26">
        <f>IF(C72&lt;2,C72*(1+Data!$C$12),IF(C72&lt;5,(C72*(1+Data!$D$12)),IF(C72&lt;10,(C72*(1+(Data!$E$12))),IF(C72&lt;25,(C72*(1+(Data!$F$12))),IF(C72&lt;50,(C72*(1+(Data!$G$12))),IF(C72&lt;100,(C72*(1+(Data!$H$12))),IF(C72&lt;200,(C72*(1+(Data!$I$12))),C72*(1+(Data!$J$12)))))))))</f>
        <v>3.3739236959177736</v>
      </c>
      <c r="J72" s="18"/>
      <c r="K72" s="19">
        <f t="shared" si="1"/>
        <v>0.3353567103805426</v>
      </c>
      <c r="L72" s="18"/>
      <c r="M72" s="34">
        <f t="shared" si="4"/>
        <v>2.0091329157104756</v>
      </c>
    </row>
    <row r="73" spans="1:13" s="3" customFormat="1" ht="15">
      <c r="A73" s="3">
        <v>40</v>
      </c>
      <c r="C73" s="17">
        <f>Data!$D$17*Data!$D$17*A73</f>
        <v>4.444444444444445</v>
      </c>
      <c r="D73" s="18"/>
      <c r="E73" s="19">
        <f t="shared" si="2"/>
        <v>0.33333333333333337</v>
      </c>
      <c r="F73" s="18"/>
      <c r="G73" s="30">
        <f t="shared" si="3"/>
        <v>2.0000000000000004</v>
      </c>
      <c r="I73" s="26">
        <f>IF(C73&lt;2,C73*(1+Data!$C$12),IF(C73&lt;5,(C73*(1+Data!$D$12)),IF(C73&lt;10,(C73*(1+(Data!$E$12))),IF(C73&lt;25,(C73*(1+(Data!$F$12))),IF(C73&lt;50,(C73*(1+(Data!$G$12))),IF(C73&lt;100,(C73*(1+(Data!$H$12))),IF(C73&lt;200,(C73*(1+(Data!$I$12))),C73*(1+(Data!$J$12)))))))))</f>
        <v>4.498564927890365</v>
      </c>
      <c r="J73" s="18"/>
      <c r="K73" s="19">
        <f t="shared" si="1"/>
        <v>0.3353567103805426</v>
      </c>
      <c r="L73" s="18"/>
      <c r="M73" s="34">
        <f t="shared" si="4"/>
        <v>2.0091329157104756</v>
      </c>
    </row>
    <row r="74" spans="1:13" s="3" customFormat="1" ht="15">
      <c r="A74" s="3">
        <v>50</v>
      </c>
      <c r="C74" s="17">
        <f>Data!$D$17*Data!$D$17*A74</f>
        <v>5.555555555555555</v>
      </c>
      <c r="D74" s="18"/>
      <c r="E74" s="19">
        <f t="shared" si="2"/>
        <v>0.3333333333333333</v>
      </c>
      <c r="F74" s="18"/>
      <c r="G74" s="30">
        <f t="shared" si="3"/>
        <v>1.9999999999999996</v>
      </c>
      <c r="I74" s="26">
        <f>IF(C74&lt;2,C74*(1+Data!$C$12),IF(C74&lt;5,(C74*(1+Data!$D$12)),IF(C74&lt;10,(C74*(1+(Data!$E$12))),IF(C74&lt;25,(C74*(1+(Data!$F$12))),IF(C74&lt;50,(C74*(1+(Data!$G$12))),IF(C74&lt;100,(C74*(1+(Data!$H$12))),IF(C74&lt;200,(C74*(1+(Data!$I$12))),C74*(1+(Data!$J$12)))))))))</f>
        <v>5.463129164440006</v>
      </c>
      <c r="J74" s="18"/>
      <c r="K74" s="19">
        <f t="shared" si="1"/>
        <v>0.3305489120974385</v>
      </c>
      <c r="L74" s="18"/>
      <c r="M74" s="34">
        <f t="shared" si="4"/>
        <v>1.9875222195338336</v>
      </c>
    </row>
    <row r="75" spans="1:13" s="3" customFormat="1" ht="15">
      <c r="A75" s="3">
        <v>60</v>
      </c>
      <c r="C75" s="17">
        <f>Data!$D$17*Data!$D$17*A75</f>
        <v>6.666666666666666</v>
      </c>
      <c r="D75" s="18"/>
      <c r="E75" s="19">
        <f t="shared" si="2"/>
        <v>0.3333333333333333</v>
      </c>
      <c r="F75" s="18"/>
      <c r="G75" s="30">
        <f t="shared" si="3"/>
        <v>1.9999999999999996</v>
      </c>
      <c r="I75" s="26">
        <f>IF(C75&lt;2,C75*(1+Data!$C$12),IF(C75&lt;5,(C75*(1+Data!$D$12)),IF(C75&lt;10,(C75*(1+(Data!$E$12))),IF(C75&lt;25,(C75*(1+(Data!$F$12))),IF(C75&lt;50,(C75*(1+(Data!$G$12))),IF(C75&lt;100,(C75*(1+(Data!$H$12))),IF(C75&lt;200,(C75*(1+(Data!$I$12))),C75*(1+(Data!$J$12)))))))))</f>
        <v>6.555754997328006</v>
      </c>
      <c r="J75" s="18"/>
      <c r="K75" s="19">
        <f t="shared" si="1"/>
        <v>0.3305489120974385</v>
      </c>
      <c r="L75" s="18"/>
      <c r="M75" s="34">
        <f t="shared" si="4"/>
        <v>1.9875222195338336</v>
      </c>
    </row>
    <row r="76" spans="1:13" s="3" customFormat="1" ht="15">
      <c r="A76" s="3">
        <v>70</v>
      </c>
      <c r="C76" s="17">
        <f>Data!$D$17*Data!$D$17*A76</f>
        <v>7.777777777777778</v>
      </c>
      <c r="D76" s="18"/>
      <c r="E76" s="19">
        <f t="shared" si="2"/>
        <v>0.3333333333333333</v>
      </c>
      <c r="F76" s="18"/>
      <c r="G76" s="30">
        <f t="shared" si="3"/>
        <v>1.9999999999999996</v>
      </c>
      <c r="I76" s="26">
        <f>IF(C76&lt;2,C76*(1+Data!$C$12),IF(C76&lt;5,(C76*(1+Data!$D$12)),IF(C76&lt;10,(C76*(1+(Data!$E$12))),IF(C76&lt;25,(C76*(1+(Data!$F$12))),IF(C76&lt;50,(C76*(1+(Data!$G$12))),IF(C76&lt;100,(C76*(1+(Data!$H$12))),IF(C76&lt;200,(C76*(1+(Data!$I$12))),C76*(1+(Data!$J$12)))))))))</f>
        <v>7.648380830216008</v>
      </c>
      <c r="J76" s="18"/>
      <c r="K76" s="19">
        <f t="shared" si="1"/>
        <v>0.3305489120974385</v>
      </c>
      <c r="L76" s="18"/>
      <c r="M76" s="34">
        <f t="shared" si="4"/>
        <v>1.9875222195338336</v>
      </c>
    </row>
    <row r="77" spans="1:13" s="3" customFormat="1" ht="15">
      <c r="A77" s="3">
        <v>80</v>
      </c>
      <c r="C77" s="17">
        <f>Data!$D$17*Data!$D$17*A77</f>
        <v>8.88888888888889</v>
      </c>
      <c r="D77" s="18"/>
      <c r="E77" s="19">
        <f t="shared" si="2"/>
        <v>0.33333333333333337</v>
      </c>
      <c r="F77" s="18"/>
      <c r="G77" s="30">
        <f t="shared" si="3"/>
        <v>2.0000000000000004</v>
      </c>
      <c r="I77" s="26">
        <f>IF(C77&lt;2,C77*(1+Data!$C$12),IF(C77&lt;5,(C77*(1+Data!$D$12)),IF(C77&lt;10,(C77*(1+(Data!$E$12))),IF(C77&lt;25,(C77*(1+(Data!$F$12))),IF(C77&lt;50,(C77*(1+(Data!$G$12))),IF(C77&lt;100,(C77*(1+(Data!$H$12))),IF(C77&lt;200,(C77*(1+(Data!$I$12))),C77*(1+(Data!$J$12)))))))))</f>
        <v>8.74100666310401</v>
      </c>
      <c r="J77" s="18"/>
      <c r="K77" s="19">
        <f t="shared" si="1"/>
        <v>0.3305489120974385</v>
      </c>
      <c r="L77" s="18"/>
      <c r="M77" s="34">
        <f t="shared" si="4"/>
        <v>1.9875222195338336</v>
      </c>
    </row>
    <row r="78" spans="1:13" s="3" customFormat="1" ht="15">
      <c r="A78" s="3">
        <v>90</v>
      </c>
      <c r="C78" s="17">
        <f>Data!$D$17*Data!$D$17*A78</f>
        <v>10</v>
      </c>
      <c r="D78" s="18"/>
      <c r="E78" s="19">
        <f t="shared" si="2"/>
        <v>0.3333333333333333</v>
      </c>
      <c r="F78" s="18"/>
      <c r="G78" s="30">
        <f t="shared" si="3"/>
        <v>1.9999999999999996</v>
      </c>
      <c r="I78" s="26">
        <f>IF(C78&lt;2,C78*(1+Data!$C$12),IF(C78&lt;5,(C78*(1+Data!$D$12)),IF(C78&lt;10,(C78*(1+(Data!$E$12))),IF(C78&lt;25,(C78*(1+(Data!$F$12))),IF(C78&lt;50,(C78*(1+(Data!$G$12))),IF(C78&lt;100,(C78*(1+(Data!$H$12))),IF(C78&lt;200,(C78*(1+(Data!$I$12))),C78*(1+(Data!$J$12)))))))))</f>
        <v>10</v>
      </c>
      <c r="J78" s="18"/>
      <c r="K78" s="19">
        <f t="shared" si="1"/>
        <v>0.3333333333333333</v>
      </c>
      <c r="L78" s="18"/>
      <c r="M78" s="34">
        <f t="shared" si="4"/>
        <v>1.9999999999999996</v>
      </c>
    </row>
    <row r="79" spans="1:13" s="3" customFormat="1" ht="15">
      <c r="A79" s="3">
        <v>100</v>
      </c>
      <c r="C79" s="17">
        <f>Data!$D$17*Data!$D$17*A79</f>
        <v>11.11111111111111</v>
      </c>
      <c r="D79" s="18"/>
      <c r="E79" s="19">
        <f t="shared" si="2"/>
        <v>0.3333333333333333</v>
      </c>
      <c r="F79" s="18"/>
      <c r="G79" s="30">
        <f t="shared" si="3"/>
        <v>1.9999999999999996</v>
      </c>
      <c r="I79" s="26">
        <f>IF(C79&lt;2,C79*(1+Data!$C$12),IF(C79&lt;5,(C79*(1+Data!$D$12)),IF(C79&lt;10,(C79*(1+(Data!$E$12))),IF(C79&lt;25,(C79*(1+(Data!$F$12))),IF(C79&lt;50,(C79*(1+(Data!$G$12))),IF(C79&lt;100,(C79*(1+(Data!$H$12))),IF(C79&lt;200,(C79*(1+(Data!$I$12))),C79*(1+(Data!$J$12)))))))))</f>
        <v>11.11111111111111</v>
      </c>
      <c r="J79" s="18"/>
      <c r="K79" s="19">
        <f t="shared" si="1"/>
        <v>0.3333333333333333</v>
      </c>
      <c r="L79" s="18"/>
      <c r="M79" s="34">
        <f t="shared" si="4"/>
        <v>1.9999999999999996</v>
      </c>
    </row>
    <row r="80" spans="1:13" s="3" customFormat="1" ht="15">
      <c r="A80" s="3">
        <v>125</v>
      </c>
      <c r="C80" s="17">
        <f>Data!$D$17*Data!$D$17*A80</f>
        <v>13.888888888888888</v>
      </c>
      <c r="D80" s="18"/>
      <c r="E80" s="19">
        <f t="shared" si="2"/>
        <v>0.3333333333333333</v>
      </c>
      <c r="F80" s="18"/>
      <c r="G80" s="30">
        <f t="shared" si="3"/>
        <v>1.9999999999999996</v>
      </c>
      <c r="I80" s="26">
        <f>IF(C80&lt;2,C80*(1+Data!$C$12),IF(C80&lt;5,(C80*(1+Data!$D$12)),IF(C80&lt;10,(C80*(1+(Data!$E$12))),IF(C80&lt;25,(C80*(1+(Data!$F$12))),IF(C80&lt;50,(C80*(1+(Data!$G$12))),IF(C80&lt;100,(C80*(1+(Data!$H$12))),IF(C80&lt;200,(C80*(1+(Data!$I$12))),C80*(1+(Data!$J$12)))))))))</f>
        <v>13.888888888888888</v>
      </c>
      <c r="J80" s="18"/>
      <c r="K80" s="19">
        <f t="shared" si="1"/>
        <v>0.3333333333333333</v>
      </c>
      <c r="L80" s="18"/>
      <c r="M80" s="34">
        <f t="shared" si="4"/>
        <v>1.9999999999999996</v>
      </c>
    </row>
    <row r="81" spans="1:13" s="3" customFormat="1" ht="15">
      <c r="A81" s="3">
        <v>150</v>
      </c>
      <c r="C81" s="17">
        <f>Data!$D$17*Data!$D$17*A81</f>
        <v>16.666666666666664</v>
      </c>
      <c r="D81" s="18"/>
      <c r="E81" s="19">
        <f t="shared" si="2"/>
        <v>0.3333333333333333</v>
      </c>
      <c r="F81" s="18"/>
      <c r="G81" s="30">
        <f t="shared" si="3"/>
        <v>1.9999999999999996</v>
      </c>
      <c r="I81" s="26">
        <f>IF(C81&lt;2,C81*(1+Data!$C$12),IF(C81&lt;5,(C81*(1+Data!$D$12)),IF(C81&lt;10,(C81*(1+(Data!$E$12))),IF(C81&lt;25,(C81*(1+(Data!$F$12))),IF(C81&lt;50,(C81*(1+(Data!$G$12))),IF(C81&lt;100,(C81*(1+(Data!$H$12))),IF(C81&lt;200,(C81*(1+(Data!$I$12))),C81*(1+(Data!$J$12)))))))))</f>
        <v>16.666666666666664</v>
      </c>
      <c r="J81" s="18"/>
      <c r="K81" s="19">
        <f t="shared" si="1"/>
        <v>0.3333333333333333</v>
      </c>
      <c r="L81" s="18"/>
      <c r="M81" s="34">
        <f t="shared" si="4"/>
        <v>1.9999999999999996</v>
      </c>
    </row>
    <row r="82" spans="1:13" s="3" customFormat="1" ht="15">
      <c r="A82" s="3">
        <v>175</v>
      </c>
      <c r="C82" s="17">
        <f>Data!$D$17*Data!$D$17*A82</f>
        <v>19.444444444444443</v>
      </c>
      <c r="D82" s="18"/>
      <c r="E82" s="19">
        <f t="shared" si="2"/>
        <v>0.3333333333333333</v>
      </c>
      <c r="F82" s="18"/>
      <c r="G82" s="30">
        <f t="shared" si="3"/>
        <v>1.9999999999999996</v>
      </c>
      <c r="I82" s="26">
        <f>IF(C82&lt;2,C82*(1+Data!$C$12),IF(C82&lt;5,(C82*(1+Data!$D$12)),IF(C82&lt;10,(C82*(1+(Data!$E$12))),IF(C82&lt;25,(C82*(1+(Data!$F$12))),IF(C82&lt;50,(C82*(1+(Data!$G$12))),IF(C82&lt;100,(C82*(1+(Data!$H$12))),IF(C82&lt;200,(C82*(1+(Data!$I$12))),C82*(1+(Data!$J$12)))))))))</f>
        <v>19.444444444444443</v>
      </c>
      <c r="J82" s="18"/>
      <c r="K82" s="19">
        <f t="shared" si="1"/>
        <v>0.3333333333333333</v>
      </c>
      <c r="L82" s="18"/>
      <c r="M82" s="34">
        <f t="shared" si="4"/>
        <v>1.9999999999999996</v>
      </c>
    </row>
    <row r="83" spans="1:13" s="3" customFormat="1" ht="15">
      <c r="A83" s="3">
        <v>200</v>
      </c>
      <c r="C83" s="17">
        <f>Data!$D$17*Data!$D$17*A83</f>
        <v>22.22222222222222</v>
      </c>
      <c r="D83" s="18"/>
      <c r="E83" s="19">
        <f t="shared" si="2"/>
        <v>0.3333333333333333</v>
      </c>
      <c r="F83" s="18"/>
      <c r="G83" s="30">
        <f t="shared" si="3"/>
        <v>1.9999999999999996</v>
      </c>
      <c r="I83" s="26">
        <f>IF(C83&lt;2,C83*(1+Data!$C$12),IF(C83&lt;5,(C83*(1+Data!$D$12)),IF(C83&lt;10,(C83*(1+(Data!$E$12))),IF(C83&lt;25,(C83*(1+(Data!$F$12))),IF(C83&lt;50,(C83*(1+(Data!$G$12))),IF(C83&lt;100,(C83*(1+(Data!$H$12))),IF(C83&lt;200,(C83*(1+(Data!$I$12))),C83*(1+(Data!$J$12)))))))))</f>
        <v>22.22222222222222</v>
      </c>
      <c r="J83" s="18"/>
      <c r="K83" s="19">
        <f t="shared" si="1"/>
        <v>0.3333333333333333</v>
      </c>
      <c r="L83" s="18"/>
      <c r="M83" s="34">
        <f t="shared" si="4"/>
        <v>1.9999999999999996</v>
      </c>
    </row>
    <row r="84" spans="1:13" s="3" customFormat="1" ht="15">
      <c r="A84" s="3">
        <v>300</v>
      </c>
      <c r="C84" s="17">
        <f>Data!$D$17*Data!$D$17*A84</f>
        <v>33.33333333333333</v>
      </c>
      <c r="D84" s="18"/>
      <c r="E84" s="19">
        <f t="shared" si="2"/>
        <v>0.3333333333333333</v>
      </c>
      <c r="F84" s="18"/>
      <c r="G84" s="30">
        <f t="shared" si="3"/>
        <v>1.9999999999999996</v>
      </c>
      <c r="I84" s="26">
        <f>IF(C84&lt;2,C84*(1+Data!$C$12),IF(C84&lt;5,(C84*(1+Data!$D$12)),IF(C84&lt;10,(C84*(1+(Data!$E$12))),IF(C84&lt;25,(C84*(1+(Data!$F$12))),IF(C84&lt;50,(C84*(1+(Data!$G$12))),IF(C84&lt;100,(C84*(1+(Data!$H$12))),IF(C84&lt;200,(C84*(1+(Data!$I$12))),C84*(1+(Data!$J$12)))))))))</f>
        <v>32.70617132229552</v>
      </c>
      <c r="J84" s="18"/>
      <c r="K84" s="19">
        <f t="shared" si="1"/>
        <v>0.33018263290839267</v>
      </c>
      <c r="L84" s="18"/>
      <c r="M84" s="34">
        <f t="shared" si="4"/>
        <v>1.9858885395643535</v>
      </c>
    </row>
    <row r="85" spans="1:13" s="3" customFormat="1" ht="15">
      <c r="A85" s="3">
        <v>400</v>
      </c>
      <c r="C85" s="17">
        <f>Data!$D$17*Data!$D$17*A85</f>
        <v>44.44444444444444</v>
      </c>
      <c r="D85" s="18"/>
      <c r="E85" s="19">
        <f t="shared" si="2"/>
        <v>0.3333333333333333</v>
      </c>
      <c r="F85" s="18"/>
      <c r="G85" s="30">
        <f t="shared" si="3"/>
        <v>1.9999999999999996</v>
      </c>
      <c r="I85" s="26">
        <f>IF(C85&lt;2,C85*(1+Data!$C$12),IF(C85&lt;5,(C85*(1+Data!$D$12)),IF(C85&lt;10,(C85*(1+(Data!$E$12))),IF(C85&lt;25,(C85*(1+(Data!$F$12))),IF(C85&lt;50,(C85*(1+(Data!$G$12))),IF(C85&lt;100,(C85*(1+(Data!$H$12))),IF(C85&lt;200,(C85*(1+(Data!$I$12))),C85*(1+(Data!$J$12)))))))))</f>
        <v>43.60822842972736</v>
      </c>
      <c r="J85" s="18"/>
      <c r="K85" s="19">
        <f t="shared" si="1"/>
        <v>0.3301826329083927</v>
      </c>
      <c r="L85" s="18"/>
      <c r="M85" s="34">
        <f t="shared" si="4"/>
        <v>1.9858885395643542</v>
      </c>
    </row>
    <row r="86" spans="1:13" s="3" customFormat="1" ht="15">
      <c r="A86" s="3">
        <v>500</v>
      </c>
      <c r="C86" s="17">
        <f>Data!$D$17*Data!$D$17*A86</f>
        <v>55.55555555555555</v>
      </c>
      <c r="D86" s="18"/>
      <c r="E86" s="19">
        <f t="shared" si="2"/>
        <v>0.3333333333333333</v>
      </c>
      <c r="F86" s="18"/>
      <c r="G86" s="30">
        <f t="shared" si="3"/>
        <v>1.9999999999999996</v>
      </c>
      <c r="I86" s="26">
        <f>IF(C86&lt;2,C86*(1+Data!$C$12),IF(C86&lt;5,(C86*(1+Data!$D$12)),IF(C86&lt;10,(C86*(1+(Data!$E$12))),IF(C86&lt;25,(C86*(1+(Data!$F$12))),IF(C86&lt;50,(C86*(1+(Data!$G$12))),IF(C86&lt;100,(C86*(1+(Data!$H$12))),IF(C86&lt;200,(C86*(1+(Data!$I$12))),C86*(1+(Data!$J$12)))))))))</f>
        <v>54.96707739576573</v>
      </c>
      <c r="J86" s="18"/>
      <c r="K86" s="19">
        <f t="shared" si="1"/>
        <v>0.331563198789509</v>
      </c>
      <c r="L86" s="18"/>
      <c r="M86" s="34">
        <f t="shared" si="4"/>
        <v>1.9920554888332656</v>
      </c>
    </row>
    <row r="87" spans="1:13" s="3" customFormat="1" ht="15">
      <c r="A87" s="3">
        <v>600</v>
      </c>
      <c r="C87" s="17">
        <f>Data!$D$17*Data!$D$17*A87</f>
        <v>66.66666666666666</v>
      </c>
      <c r="D87" s="18"/>
      <c r="E87" s="19">
        <f t="shared" si="2"/>
        <v>0.3333333333333333</v>
      </c>
      <c r="F87" s="18"/>
      <c r="G87" s="30">
        <f t="shared" si="3"/>
        <v>1.9999999999999996</v>
      </c>
      <c r="I87" s="26">
        <f>IF(C87&lt;2,C87*(1+Data!$C$12),IF(C87&lt;5,(C87*(1+Data!$D$12)),IF(C87&lt;10,(C87*(1+(Data!$E$12))),IF(C87&lt;25,(C87*(1+(Data!$F$12))),IF(C87&lt;50,(C87*(1+(Data!$G$12))),IF(C87&lt;100,(C87*(1+(Data!$H$12))),IF(C87&lt;200,(C87*(1+(Data!$I$12))),C87*(1+(Data!$J$12)))))))))</f>
        <v>65.96049287491887</v>
      </c>
      <c r="J87" s="18"/>
      <c r="K87" s="19">
        <f t="shared" si="1"/>
        <v>0.33156319878950896</v>
      </c>
      <c r="L87" s="18"/>
      <c r="M87" s="34">
        <f t="shared" si="4"/>
        <v>1.992055488833265</v>
      </c>
    </row>
    <row r="88" spans="1:13" s="3" customFormat="1" ht="15">
      <c r="A88" s="3">
        <v>700</v>
      </c>
      <c r="C88" s="17">
        <f>Data!$D$17*Data!$D$17*A88</f>
        <v>77.77777777777777</v>
      </c>
      <c r="D88" s="18"/>
      <c r="E88" s="19">
        <f t="shared" si="2"/>
        <v>0.3333333333333333</v>
      </c>
      <c r="F88" s="18"/>
      <c r="G88" s="30">
        <f t="shared" si="3"/>
        <v>1.9999999999999996</v>
      </c>
      <c r="I88" s="26">
        <f>IF(C88&lt;2,C88*(1+Data!$C$12),IF(C88&lt;5,(C88*(1+Data!$D$12)),IF(C88&lt;10,(C88*(1+(Data!$E$12))),IF(C88&lt;25,(C88*(1+(Data!$F$12))),IF(C88&lt;50,(C88*(1+(Data!$G$12))),IF(C88&lt;100,(C88*(1+(Data!$H$12))),IF(C88&lt;200,(C88*(1+(Data!$I$12))),C88*(1+(Data!$J$12)))))))))</f>
        <v>76.95390835407203</v>
      </c>
      <c r="J88" s="18"/>
      <c r="K88" s="19">
        <f t="shared" si="1"/>
        <v>0.331563198789509</v>
      </c>
      <c r="L88" s="18"/>
      <c r="M88" s="34">
        <f t="shared" si="4"/>
        <v>1.9920554888332656</v>
      </c>
    </row>
    <row r="89" spans="1:13" s="3" customFormat="1" ht="15">
      <c r="A89" s="3">
        <v>800</v>
      </c>
      <c r="C89" s="17">
        <f>Data!$D$17*Data!$D$17*A89</f>
        <v>88.88888888888889</v>
      </c>
      <c r="D89" s="18"/>
      <c r="E89" s="19">
        <f t="shared" si="2"/>
        <v>0.3333333333333333</v>
      </c>
      <c r="F89" s="18"/>
      <c r="G89" s="30">
        <f t="shared" si="3"/>
        <v>1.9999999999999996</v>
      </c>
      <c r="I89" s="26">
        <f>IF(C89&lt;2,C89*(1+Data!$C$12),IF(C89&lt;5,(C89*(1+Data!$D$12)),IF(C89&lt;10,(C89*(1+(Data!$E$12))),IF(C89&lt;25,(C89*(1+(Data!$F$12))),IF(C89&lt;50,(C89*(1+(Data!$G$12))),IF(C89&lt;100,(C89*(1+(Data!$H$12))),IF(C89&lt;200,(C89*(1+(Data!$I$12))),C89*(1+(Data!$J$12)))))))))</f>
        <v>87.94732383322517</v>
      </c>
      <c r="J89" s="18"/>
      <c r="K89" s="19">
        <f t="shared" si="1"/>
        <v>0.331563198789509</v>
      </c>
      <c r="L89" s="18"/>
      <c r="M89" s="34">
        <f t="shared" si="4"/>
        <v>1.9920554888332656</v>
      </c>
    </row>
    <row r="90" spans="1:13" s="3" customFormat="1" ht="15">
      <c r="A90" s="3">
        <v>900</v>
      </c>
      <c r="C90" s="17">
        <f>Data!$D$17*Data!$D$17*A90</f>
        <v>100</v>
      </c>
      <c r="D90" s="18"/>
      <c r="E90" s="19">
        <f t="shared" si="2"/>
        <v>0.3333333333333333</v>
      </c>
      <c r="F90" s="18"/>
      <c r="G90" s="30">
        <f t="shared" si="3"/>
        <v>1.9999999999999996</v>
      </c>
      <c r="I90" s="26">
        <f>IF(C90&lt;2,C90*(1+Data!$C$12),IF(C90&lt;5,(C90*(1+Data!$D$12)),IF(C90&lt;10,(C90*(1+(Data!$E$12))),IF(C90&lt;25,(C90*(1+(Data!$F$12))),IF(C90&lt;50,(C90*(1+(Data!$G$12))),IF(C90&lt;100,(C90*(1+(Data!$H$12))),IF(C90&lt;200,(C90*(1+(Data!$I$12))),C90*(1+(Data!$J$12)))))))))</f>
        <v>98.90582085319912</v>
      </c>
      <c r="J90" s="18"/>
      <c r="K90" s="19">
        <f t="shared" si="1"/>
        <v>0.3315046854926105</v>
      </c>
      <c r="L90" s="18"/>
      <c r="M90" s="34">
        <f t="shared" si="4"/>
        <v>1.9917935946548688</v>
      </c>
    </row>
    <row r="91" spans="1:13" s="3" customFormat="1" ht="15.75" thickBot="1">
      <c r="A91" s="3">
        <v>1000</v>
      </c>
      <c r="C91" s="20">
        <f>Data!$D$17*Data!$D$17*A91</f>
        <v>111.1111111111111</v>
      </c>
      <c r="D91" s="21"/>
      <c r="E91" s="22">
        <f t="shared" si="2"/>
        <v>0.3333333333333333</v>
      </c>
      <c r="F91" s="21"/>
      <c r="G91" s="31">
        <f t="shared" si="3"/>
        <v>1.9999999999999996</v>
      </c>
      <c r="I91" s="27">
        <f>IF(C91&lt;2,C91*(1+Data!$C$12),IF(C91&lt;5,(C91*(1+Data!$D$12)),IF(C91&lt;10,(C91*(1+(Data!$E$12))),IF(C91&lt;25,(C91*(1+(Data!$F$12))),IF(C91&lt;50,(C91*(1+(Data!$G$12))),IF(C91&lt;100,(C91*(1+(Data!$H$12))),IF(C91&lt;200,(C91*(1+(Data!$I$12))),C91*(1+(Data!$J$12)))))))))</f>
        <v>109.89535650355455</v>
      </c>
      <c r="J91" s="28"/>
      <c r="K91" s="29">
        <f t="shared" si="1"/>
        <v>0.3315046854926104</v>
      </c>
      <c r="L91" s="28"/>
      <c r="M91" s="35">
        <f t="shared" si="4"/>
        <v>1.9917935946548688</v>
      </c>
    </row>
    <row r="92" s="3" customFormat="1" ht="15"/>
  </sheetData>
  <sheetProtection/>
  <mergeCells count="1">
    <mergeCell ref="L9:M9"/>
  </mergeCells>
  <dataValidations count="2">
    <dataValidation type="decimal" allowBlank="1" showInputMessage="1" showErrorMessage="1" error="Invalid input, enter a voltage (numerics only)." sqref="C7:J8">
      <formula1>0</formula1>
      <formula2>500</formula2>
    </dataValidation>
    <dataValidation type="decimal" allowBlank="1" showInputMessage="1" showErrorMessage="1" error="SWR must be &gt;= 1" sqref="D15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9.8515625" style="0" bestFit="1" customWidth="1"/>
    <col min="2" max="2" width="8.421875" style="0" bestFit="1" customWidth="1"/>
    <col min="3" max="3" width="9.8515625" style="0" bestFit="1" customWidth="1"/>
    <col min="4" max="4" width="11.00390625" style="0" customWidth="1"/>
    <col min="5" max="5" width="12.7109375" style="0" bestFit="1" customWidth="1"/>
    <col min="6" max="6" width="8.57421875" style="0" bestFit="1" customWidth="1"/>
    <col min="7" max="8" width="12.00390625" style="0" bestFit="1" customWidth="1"/>
    <col min="9" max="9" width="10.7109375" style="0" bestFit="1" customWidth="1"/>
    <col min="11" max="11" width="12.140625" style="0" bestFit="1" customWidth="1"/>
    <col min="12" max="12" width="12.7109375" style="0" customWidth="1"/>
    <col min="13" max="13" width="12.57421875" style="0" customWidth="1"/>
  </cols>
  <sheetData>
    <row r="1" spans="1:11" ht="15">
      <c r="A1" s="12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>
      <c r="A4" s="12" t="s">
        <v>28</v>
      </c>
      <c r="B4" s="12"/>
      <c r="C4" s="49"/>
      <c r="D4" s="49"/>
      <c r="E4" s="12"/>
      <c r="F4" s="12"/>
      <c r="G4" s="12"/>
      <c r="H4" s="12"/>
      <c r="I4" s="12"/>
      <c r="J4" s="12"/>
      <c r="K4" s="12"/>
    </row>
    <row r="5" spans="1:11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</row>
    <row r="6" spans="1:11" ht="15">
      <c r="A6" s="12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5">
      <c r="A7" s="12" t="s">
        <v>30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5">
      <c r="A9" s="12" t="s">
        <v>31</v>
      </c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15">
      <c r="A10" s="12" t="s">
        <v>32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5">
      <c r="A12" s="12" t="s">
        <v>33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 t="s">
        <v>34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12" t="s">
        <v>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2" t="s">
        <v>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 t="s">
        <v>37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 t="s">
        <v>38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 t="s">
        <v>39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spans="1:11" ht="15">
      <c r="A22" s="50" t="s">
        <v>40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</row>
    <row r="28" ht="15">
      <c r="J28" s="1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</dc:creator>
  <cp:keywords/>
  <dc:description/>
  <cp:lastModifiedBy>Tekmark</cp:lastModifiedBy>
  <dcterms:created xsi:type="dcterms:W3CDTF">2011-02-06T22:18:36Z</dcterms:created>
  <dcterms:modified xsi:type="dcterms:W3CDTF">2011-11-17T21:20:48Z</dcterms:modified>
  <cp:category/>
  <cp:version/>
  <cp:contentType/>
  <cp:contentStatus/>
</cp:coreProperties>
</file>